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ocuments\IDE\data\退職\"/>
    </mc:Choice>
  </mc:AlternateContent>
  <bookViews>
    <workbookView xWindow="0" yWindow="0" windowWidth="21795" windowHeight="11835"/>
  </bookViews>
  <sheets>
    <sheet name="試算表" sheetId="1" r:id="rId1"/>
    <sheet name="早見表" sheetId="2" r:id="rId2"/>
  </sheets>
  <definedNames>
    <definedName name="勧奨加算">早見表!$G$5:$H$14</definedName>
    <definedName name="公務外">早見表!$C$5:$C$49</definedName>
    <definedName name="自己都合">早見表!$B$5:$B$49</definedName>
    <definedName name="調整月額">試算表!$G$18:$G$26</definedName>
    <definedName name="定年・勧奨25以上">早見表!$E$5:$E$49</definedName>
    <definedName name="定年・勧奨25未満">早見表!$D$5:$D$49</definedName>
  </definedNames>
  <calcPr calcId="162913"/>
</workbook>
</file>

<file path=xl/calcChain.xml><?xml version="1.0" encoding="utf-8"?>
<calcChain xmlns="http://schemas.openxmlformats.org/spreadsheetml/2006/main">
  <c r="C27" i="1" l="1"/>
  <c r="C25" i="1"/>
  <c r="M35" i="1"/>
  <c r="G37" i="1" s="1"/>
  <c r="C28" i="1"/>
  <c r="E12" i="1"/>
  <c r="E13" i="1"/>
  <c r="E14" i="1"/>
  <c r="E33" i="2"/>
  <c r="E30" i="2"/>
  <c r="E31" i="2"/>
  <c r="E32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29" i="2"/>
  <c r="E18" i="1"/>
  <c r="E19" i="1"/>
  <c r="E20" i="1"/>
  <c r="E21" i="1"/>
  <c r="E17" i="1"/>
  <c r="B17" i="1"/>
  <c r="A17" i="1"/>
  <c r="B18" i="1"/>
  <c r="A18" i="1"/>
  <c r="B19" i="1"/>
  <c r="A19" i="1"/>
  <c r="B20" i="1"/>
  <c r="A20" i="1"/>
  <c r="B21" i="1"/>
  <c r="A21" i="1"/>
  <c r="F14" i="1" l="1"/>
  <c r="B31" i="1" s="1"/>
  <c r="E22" i="1"/>
  <c r="B32" i="1"/>
  <c r="B33" i="1" l="1"/>
  <c r="G38" i="1" s="1"/>
  <c r="C37" i="1" l="1"/>
  <c r="C38" i="1"/>
  <c r="C39" i="1"/>
  <c r="C41" i="1" l="1"/>
  <c r="C43" i="1" s="1"/>
</calcChain>
</file>

<file path=xl/comments1.xml><?xml version="1.0" encoding="utf-8"?>
<comments xmlns="http://schemas.openxmlformats.org/spreadsheetml/2006/main">
  <authors>
    <author>Jimusitsu</author>
    <author>佐藤豊文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年数で入力</t>
        </r>
      </text>
    </commen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月数で入力</t>
        </r>
      </text>
    </comment>
    <comment ref="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月数で入力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月数で入力</t>
        </r>
      </text>
    </comment>
    <comment ref="C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右の一覧から
当てはまる金額を入力してください。</t>
        </r>
      </text>
    </comment>
    <comment ref="A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教育職１級，２級の場合は教職調整額が支給されているので「あり」,そうでない場合は「なし」を選択</t>
        </r>
      </text>
    </comment>
  </commentList>
</comments>
</file>

<file path=xl/sharedStrings.xml><?xml version="1.0" encoding="utf-8"?>
<sst xmlns="http://schemas.openxmlformats.org/spreadsheetml/2006/main" count="86" uniqueCount="79">
  <si>
    <t>　ごく大ざっぱに試算してみるための表です。</t>
    <rPh sb="3" eb="4">
      <t>オオ</t>
    </rPh>
    <rPh sb="8" eb="10">
      <t>シサン</t>
    </rPh>
    <rPh sb="17" eb="18">
      <t>ヒョウ</t>
    </rPh>
    <phoneticPr fontId="1"/>
  </si>
  <si>
    <t>　間違っている可能性がありますので，参考程度にしてください。</t>
    <rPh sb="1" eb="3">
      <t>マチガ</t>
    </rPh>
    <rPh sb="7" eb="10">
      <t>カノウセイ</t>
    </rPh>
    <rPh sb="18" eb="20">
      <t>サンコウ</t>
    </rPh>
    <rPh sb="20" eb="22">
      <t>テイド</t>
    </rPh>
    <phoneticPr fontId="1"/>
  </si>
  <si>
    <t>勤続年数</t>
    <rPh sb="0" eb="2">
      <t>キンゾク</t>
    </rPh>
    <rPh sb="2" eb="4">
      <t>ネンスウ</t>
    </rPh>
    <phoneticPr fontId="1"/>
  </si>
  <si>
    <t>退職理由</t>
    <rPh sb="0" eb="2">
      <t>タイショク</t>
    </rPh>
    <rPh sb="2" eb="4">
      <t>リユウ</t>
    </rPh>
    <phoneticPr fontId="1"/>
  </si>
  <si>
    <t>除算期間</t>
    <rPh sb="0" eb="2">
      <t>ジョサン</t>
    </rPh>
    <rPh sb="2" eb="4">
      <t>キカン</t>
    </rPh>
    <phoneticPr fontId="1"/>
  </si>
  <si>
    <t>〃</t>
    <phoneticPr fontId="1"/>
  </si>
  <si>
    <t>←育児休業</t>
    <rPh sb="1" eb="3">
      <t>イクジ</t>
    </rPh>
    <rPh sb="3" eb="5">
      <t>キュウギョウ</t>
    </rPh>
    <phoneticPr fontId="1"/>
  </si>
  <si>
    <t>過去５年間の調整数</t>
    <rPh sb="0" eb="2">
      <t>カコ</t>
    </rPh>
    <rPh sb="3" eb="5">
      <t>ネンカン</t>
    </rPh>
    <rPh sb="6" eb="8">
      <t>チョウセイ</t>
    </rPh>
    <rPh sb="8" eb="9">
      <t>スウ</t>
    </rPh>
    <phoneticPr fontId="1"/>
  </si>
  <si>
    <t>退職予定日</t>
    <rPh sb="0" eb="2">
      <t>タイショク</t>
    </rPh>
    <rPh sb="2" eb="5">
      <t>ヨテイビ</t>
    </rPh>
    <phoneticPr fontId="1"/>
  </si>
  <si>
    <t>期間</t>
    <rPh sb="0" eb="2">
      <t>キカン</t>
    </rPh>
    <phoneticPr fontId="1"/>
  </si>
  <si>
    <t>調整月額</t>
    <rPh sb="0" eb="2">
      <t>チョウセイ</t>
    </rPh>
    <rPh sb="2" eb="4">
      <t>ゲツガク</t>
    </rPh>
    <phoneticPr fontId="1"/>
  </si>
  <si>
    <t>月数</t>
    <rPh sb="0" eb="1">
      <t>ツキ</t>
    </rPh>
    <rPh sb="1" eb="2">
      <t>スウ</t>
    </rPh>
    <phoneticPr fontId="1"/>
  </si>
  <si>
    <t>金額</t>
    <rPh sb="0" eb="2">
      <t>キンガク</t>
    </rPh>
    <phoneticPr fontId="1"/>
  </si>
  <si>
    <t>退職手当の調整月額一覧</t>
    <rPh sb="0" eb="2">
      <t>タイショク</t>
    </rPh>
    <rPh sb="2" eb="4">
      <t>テアテ</t>
    </rPh>
    <rPh sb="5" eb="7">
      <t>チョウセイ</t>
    </rPh>
    <rPh sb="7" eb="9">
      <t>ゲツガク</t>
    </rPh>
    <rPh sb="9" eb="11">
      <t>イチラン</t>
    </rPh>
    <phoneticPr fontId="1"/>
  </si>
  <si>
    <t>行政職</t>
    <rPh sb="0" eb="3">
      <t>ギョウセイショク</t>
    </rPh>
    <phoneticPr fontId="1"/>
  </si>
  <si>
    <t>教育職</t>
    <rPh sb="0" eb="3">
      <t>キョウイクショク</t>
    </rPh>
    <phoneticPr fontId="1"/>
  </si>
  <si>
    <t>10級</t>
    <rPh sb="2" eb="3">
      <t>キュウ</t>
    </rPh>
    <phoneticPr fontId="1"/>
  </si>
  <si>
    <t>９級</t>
    <rPh sb="1" eb="2">
      <t>キュウ</t>
    </rPh>
    <phoneticPr fontId="1"/>
  </si>
  <si>
    <t>８級</t>
    <rPh sb="1" eb="2">
      <t>キュウ</t>
    </rPh>
    <phoneticPr fontId="1"/>
  </si>
  <si>
    <t>７級</t>
    <rPh sb="1" eb="2">
      <t>キュウ</t>
    </rPh>
    <phoneticPr fontId="1"/>
  </si>
  <si>
    <t>６級</t>
    <rPh sb="1" eb="2">
      <t>キュウ</t>
    </rPh>
    <phoneticPr fontId="1"/>
  </si>
  <si>
    <t>５級</t>
    <rPh sb="1" eb="2">
      <t>キュウ</t>
    </rPh>
    <phoneticPr fontId="1"/>
  </si>
  <si>
    <t>４級</t>
    <rPh sb="1" eb="2">
      <t>キュウ</t>
    </rPh>
    <phoneticPr fontId="1"/>
  </si>
  <si>
    <t>３級</t>
    <rPh sb="1" eb="2">
      <t>キュウ</t>
    </rPh>
    <phoneticPr fontId="1"/>
  </si>
  <si>
    <t>２，１級</t>
    <rPh sb="3" eb="4">
      <t>キュウ</t>
    </rPh>
    <phoneticPr fontId="1"/>
  </si>
  <si>
    <t>４級（役職加算20%）</t>
    <rPh sb="1" eb="2">
      <t>キュウ</t>
    </rPh>
    <rPh sb="3" eb="5">
      <t>ヤクショク</t>
    </rPh>
    <rPh sb="5" eb="7">
      <t>カサン</t>
    </rPh>
    <phoneticPr fontId="1"/>
  </si>
  <si>
    <t>４級（管理職手当６類）</t>
    <rPh sb="1" eb="2">
      <t>キュウ</t>
    </rPh>
    <rPh sb="3" eb="6">
      <t>カンリショク</t>
    </rPh>
    <rPh sb="6" eb="8">
      <t>テアテ</t>
    </rPh>
    <rPh sb="9" eb="10">
      <t>ルイ</t>
    </rPh>
    <phoneticPr fontId="1"/>
  </si>
  <si>
    <t>３級（管理職手当８類の２）</t>
    <rPh sb="1" eb="2">
      <t>キュウ</t>
    </rPh>
    <rPh sb="3" eb="6">
      <t>カンリショク</t>
    </rPh>
    <rPh sb="6" eb="8">
      <t>テアテ</t>
    </rPh>
    <rPh sb="9" eb="10">
      <t>ルイ</t>
    </rPh>
    <phoneticPr fontId="1"/>
  </si>
  <si>
    <t>３級，２級（役職加算10%）</t>
    <rPh sb="1" eb="2">
      <t>キュウ</t>
    </rPh>
    <rPh sb="4" eb="5">
      <t>キュウ</t>
    </rPh>
    <rPh sb="6" eb="8">
      <t>ヤクショク</t>
    </rPh>
    <rPh sb="8" eb="10">
      <t>カサン</t>
    </rPh>
    <phoneticPr fontId="1"/>
  </si>
  <si>
    <t>２，１級（役職加算５%）</t>
    <rPh sb="3" eb="4">
      <t>キュウ</t>
    </rPh>
    <rPh sb="5" eb="7">
      <t>ヤクショク</t>
    </rPh>
    <rPh sb="7" eb="9">
      <t>カサン</t>
    </rPh>
    <phoneticPr fontId="1"/>
  </si>
  <si>
    <t>調整金額</t>
    <rPh sb="0" eb="3">
      <t>チョウセイキン</t>
    </rPh>
    <rPh sb="3" eb="4">
      <t>ガク</t>
    </rPh>
    <phoneticPr fontId="1"/>
  </si>
  <si>
    <t>退職手当早見表</t>
    <rPh sb="0" eb="2">
      <t>タイショク</t>
    </rPh>
    <rPh sb="2" eb="4">
      <t>テアテ</t>
    </rPh>
    <rPh sb="4" eb="7">
      <t>ハヤミヒョウ</t>
    </rPh>
    <phoneticPr fontId="1"/>
  </si>
  <si>
    <t>年</t>
    <rPh sb="0" eb="1">
      <t>ネン</t>
    </rPh>
    <phoneticPr fontId="1"/>
  </si>
  <si>
    <t>勤続期間</t>
    <rPh sb="0" eb="2">
      <t>キンゾク</t>
    </rPh>
    <rPh sb="2" eb="4">
      <t>キカン</t>
    </rPh>
    <phoneticPr fontId="1"/>
  </si>
  <si>
    <t>自己都合</t>
    <rPh sb="0" eb="2">
      <t>ジコ</t>
    </rPh>
    <rPh sb="2" eb="4">
      <t>ツゴウ</t>
    </rPh>
    <phoneticPr fontId="1"/>
  </si>
  <si>
    <t>給料月額</t>
    <rPh sb="0" eb="2">
      <t>キュウリョウ</t>
    </rPh>
    <rPh sb="2" eb="4">
      <t>ゲツガク</t>
    </rPh>
    <phoneticPr fontId="1"/>
  </si>
  <si>
    <t>給料の調整額</t>
    <rPh sb="0" eb="2">
      <t>キュウリョウ</t>
    </rPh>
    <rPh sb="3" eb="6">
      <t>チョウセイガク</t>
    </rPh>
    <phoneticPr fontId="1"/>
  </si>
  <si>
    <t>　この色のセルに入力してください。</t>
    <rPh sb="3" eb="4">
      <t>イロ</t>
    </rPh>
    <rPh sb="8" eb="10">
      <t>ニュウリョク</t>
    </rPh>
    <phoneticPr fontId="1"/>
  </si>
  <si>
    <t>計算結果</t>
    <rPh sb="0" eb="2">
      <t>ケイサン</t>
    </rPh>
    <rPh sb="2" eb="4">
      <t>ケッカ</t>
    </rPh>
    <phoneticPr fontId="1"/>
  </si>
  <si>
    <t>支給率</t>
    <rPh sb="0" eb="3">
      <t>シキュウリツ</t>
    </rPh>
    <phoneticPr fontId="1"/>
  </si>
  <si>
    <t>退職理由が「勧奨」の場合，定年までの年数</t>
    <rPh sb="0" eb="2">
      <t>タイショク</t>
    </rPh>
    <rPh sb="2" eb="4">
      <t>リユウ</t>
    </rPh>
    <rPh sb="6" eb="8">
      <t>カンショウ</t>
    </rPh>
    <rPh sb="10" eb="12">
      <t>バアイ</t>
    </rPh>
    <rPh sb="13" eb="15">
      <t>テイネン</t>
    </rPh>
    <rPh sb="18" eb="20">
      <t>ネンスウ</t>
    </rPh>
    <phoneticPr fontId="1"/>
  </si>
  <si>
    <t>勧奨時の加算</t>
    <rPh sb="0" eb="2">
      <t>カンショウ</t>
    </rPh>
    <rPh sb="2" eb="3">
      <t>トキ</t>
    </rPh>
    <rPh sb="4" eb="6">
      <t>カサン</t>
    </rPh>
    <phoneticPr fontId="1"/>
  </si>
  <si>
    <t>基礎額</t>
    <rPh sb="0" eb="3">
      <t>キソガク</t>
    </rPh>
    <phoneticPr fontId="1"/>
  </si>
  <si>
    <t>退職手当額</t>
    <rPh sb="0" eb="2">
      <t>タイショク</t>
    </rPh>
    <rPh sb="2" eb="4">
      <t>テアテ</t>
    </rPh>
    <rPh sb="4" eb="5">
      <t>ガク</t>
    </rPh>
    <phoneticPr fontId="1"/>
  </si>
  <si>
    <t>********************</t>
    <phoneticPr fontId="1"/>
  </si>
  <si>
    <t>※この金額から所得税や住民税などが引かれ，残った額が支給されます。</t>
    <rPh sb="3" eb="5">
      <t>キンガク</t>
    </rPh>
    <rPh sb="7" eb="10">
      <t>ショトクゼイ</t>
    </rPh>
    <rPh sb="11" eb="14">
      <t>ジュウミンゼイ</t>
    </rPh>
    <rPh sb="17" eb="18">
      <t>ヒ</t>
    </rPh>
    <rPh sb="21" eb="22">
      <t>ノコ</t>
    </rPh>
    <rPh sb="24" eb="25">
      <t>ガク</t>
    </rPh>
    <rPh sb="26" eb="28">
      <t>シキュウ</t>
    </rPh>
    <phoneticPr fontId="1"/>
  </si>
  <si>
    <t>退職手当試算表</t>
    <rPh sb="0" eb="2">
      <t>タイショク</t>
    </rPh>
    <rPh sb="2" eb="4">
      <t>テアテ</t>
    </rPh>
    <rPh sb="4" eb="7">
      <t>シサンヒョウ</t>
    </rPh>
    <phoneticPr fontId="1"/>
  </si>
  <si>
    <t>←その他の休職</t>
    <rPh sb="3" eb="4">
      <t>タ</t>
    </rPh>
    <rPh sb="5" eb="7">
      <t>キュウショク</t>
    </rPh>
    <phoneticPr fontId="1"/>
  </si>
  <si>
    <t>←自己啓発休業，組合専従等</t>
    <rPh sb="1" eb="3">
      <t>ジコ</t>
    </rPh>
    <rPh sb="3" eb="5">
      <t>ケイハツ</t>
    </rPh>
    <rPh sb="5" eb="7">
      <t>キュウギョウ</t>
    </rPh>
    <rPh sb="8" eb="10">
      <t>クミアイ</t>
    </rPh>
    <rPh sb="10" eb="12">
      <t>センジュウ</t>
    </rPh>
    <rPh sb="12" eb="13">
      <t>トウ</t>
    </rPh>
    <phoneticPr fontId="1"/>
  </si>
  <si>
    <t>大ざっぱゆえに</t>
    <rPh sb="0" eb="1">
      <t>オオ</t>
    </rPh>
    <phoneticPr fontId="1"/>
  </si>
  <si>
    <t>勧奨加算</t>
    <rPh sb="0" eb="2">
      <t>カンショウ</t>
    </rPh>
    <rPh sb="2" eb="4">
      <t>カサン</t>
    </rPh>
    <phoneticPr fontId="1"/>
  </si>
  <si>
    <t>退職までの年数</t>
    <rPh sb="0" eb="2">
      <t>タイショク</t>
    </rPh>
    <rPh sb="5" eb="7">
      <t>ネンスウ</t>
    </rPh>
    <phoneticPr fontId="1"/>
  </si>
  <si>
    <t>　加算率に違いがありますが，考慮していません。</t>
    <rPh sb="1" eb="4">
      <t>カサンリツ</t>
    </rPh>
    <rPh sb="5" eb="6">
      <t>チガ</t>
    </rPh>
    <rPh sb="14" eb="16">
      <t>コウリョ</t>
    </rPh>
    <phoneticPr fontId="1"/>
  </si>
  <si>
    <t>◇過去５年間の調整数は，連続する必要がなく，調整金額が</t>
    <rPh sb="1" eb="3">
      <t>カコ</t>
    </rPh>
    <rPh sb="4" eb="6">
      <t>ネンカン</t>
    </rPh>
    <rPh sb="7" eb="9">
      <t>チョウセイ</t>
    </rPh>
    <rPh sb="9" eb="10">
      <t>スウ</t>
    </rPh>
    <rPh sb="12" eb="14">
      <t>レンゾク</t>
    </rPh>
    <rPh sb="16" eb="18">
      <t>ヒツヨウ</t>
    </rPh>
    <rPh sb="22" eb="25">
      <t>チョウセイキン</t>
    </rPh>
    <rPh sb="25" eb="26">
      <t>ガク</t>
    </rPh>
    <phoneticPr fontId="1"/>
  </si>
  <si>
    <t>　高い年度から順に５年分ですが，考慮していません。</t>
    <rPh sb="1" eb="2">
      <t>タカ</t>
    </rPh>
    <rPh sb="3" eb="5">
      <t>ネンド</t>
    </rPh>
    <rPh sb="7" eb="8">
      <t>ジュン</t>
    </rPh>
    <rPh sb="10" eb="11">
      <t>ネン</t>
    </rPh>
    <rPh sb="11" eb="12">
      <t>ブン</t>
    </rPh>
    <rPh sb="16" eb="18">
      <t>コウリョ</t>
    </rPh>
    <phoneticPr fontId="1"/>
  </si>
  <si>
    <t>◇H18.3.31に退職したものとした退職手当と比較する必要が</t>
    <rPh sb="10" eb="12">
      <t>タイショク</t>
    </rPh>
    <rPh sb="19" eb="21">
      <t>タイショク</t>
    </rPh>
    <rPh sb="21" eb="23">
      <t>テアテ</t>
    </rPh>
    <rPh sb="24" eb="26">
      <t>ヒカク</t>
    </rPh>
    <rPh sb="28" eb="30">
      <t>ヒツヨウ</t>
    </rPh>
    <phoneticPr fontId="1"/>
  </si>
  <si>
    <t>　ありますが，比較していません。</t>
    <rPh sb="7" eb="9">
      <t>ヒカク</t>
    </rPh>
    <phoneticPr fontId="1"/>
  </si>
  <si>
    <t>◇勧奨加算は勤続年数20年以上，25年以上の条件いかんで</t>
    <rPh sb="1" eb="3">
      <t>カンショウ</t>
    </rPh>
    <rPh sb="3" eb="5">
      <t>カサン</t>
    </rPh>
    <rPh sb="6" eb="8">
      <t>キンゾク</t>
    </rPh>
    <rPh sb="8" eb="10">
      <t>ネンスウ</t>
    </rPh>
    <rPh sb="12" eb="15">
      <t>ネンイジョウ</t>
    </rPh>
    <rPh sb="18" eb="21">
      <t>ネンイジョウ</t>
    </rPh>
    <rPh sb="22" eb="24">
      <t>ジョウケン</t>
    </rPh>
    <phoneticPr fontId="1"/>
  </si>
  <si>
    <t>公務外</t>
    <rPh sb="0" eb="2">
      <t>コウム</t>
    </rPh>
    <rPh sb="2" eb="3">
      <t>ガイ</t>
    </rPh>
    <phoneticPr fontId="1"/>
  </si>
  <si>
    <t>定年・勧奨25未満</t>
    <rPh sb="0" eb="2">
      <t>テイネン</t>
    </rPh>
    <rPh sb="3" eb="5">
      <t>カンショウ</t>
    </rPh>
    <rPh sb="7" eb="9">
      <t>ミマン</t>
    </rPh>
    <phoneticPr fontId="1"/>
  </si>
  <si>
    <t>定年・勧奨25以上</t>
    <rPh sb="0" eb="2">
      <t>テイネン</t>
    </rPh>
    <rPh sb="3" eb="5">
      <t>カンショウ</t>
    </rPh>
    <rPh sb="7" eb="9">
      <t>イジョウ</t>
    </rPh>
    <phoneticPr fontId="1"/>
  </si>
  <si>
    <t>課税対象勤続年数</t>
    <rPh sb="0" eb="2">
      <t>カゼイ</t>
    </rPh>
    <rPh sb="2" eb="4">
      <t>タイショウ</t>
    </rPh>
    <rPh sb="4" eb="6">
      <t>キンゾク</t>
    </rPh>
    <rPh sb="6" eb="8">
      <t>ネンスウ</t>
    </rPh>
    <phoneticPr fontId="1"/>
  </si>
  <si>
    <t>□ 控除額</t>
    <rPh sb="2" eb="4">
      <t>コウジョ</t>
    </rPh>
    <rPh sb="4" eb="5">
      <t>ガク</t>
    </rPh>
    <phoneticPr fontId="1"/>
  </si>
  <si>
    <t>　◆所得税</t>
    <rPh sb="2" eb="5">
      <t>ショトクゼイ</t>
    </rPh>
    <phoneticPr fontId="1"/>
  </si>
  <si>
    <t>■退職所得控除額</t>
    <rPh sb="1" eb="3">
      <t>タイショク</t>
    </rPh>
    <rPh sb="3" eb="5">
      <t>ショトク</t>
    </rPh>
    <rPh sb="5" eb="8">
      <t>コウジョガク</t>
    </rPh>
    <phoneticPr fontId="1"/>
  </si>
  <si>
    <t>課税退職所得金額A</t>
    <rPh sb="0" eb="2">
      <t>カゼイ</t>
    </rPh>
    <rPh sb="2" eb="4">
      <t>タイショク</t>
    </rPh>
    <rPh sb="4" eb="6">
      <t>ショトク</t>
    </rPh>
    <rPh sb="6" eb="8">
      <t>キンガク</t>
    </rPh>
    <phoneticPr fontId="1"/>
  </si>
  <si>
    <t>税率B</t>
    <rPh sb="0" eb="2">
      <t>ゼイリツ</t>
    </rPh>
    <phoneticPr fontId="1"/>
  </si>
  <si>
    <t>控除額C</t>
    <rPh sb="0" eb="3">
      <t>コウジョガク</t>
    </rPh>
    <phoneticPr fontId="1"/>
  </si>
  <si>
    <t>税額</t>
    <rPh sb="0" eb="2">
      <t>ゼイガク</t>
    </rPh>
    <phoneticPr fontId="1"/>
  </si>
  <si>
    <t>　◆市町村民税</t>
    <rPh sb="2" eb="5">
      <t>シチョウソン</t>
    </rPh>
    <rPh sb="5" eb="6">
      <t>ミン</t>
    </rPh>
    <rPh sb="6" eb="7">
      <t>ゼイ</t>
    </rPh>
    <phoneticPr fontId="1"/>
  </si>
  <si>
    <t>■課税金額</t>
    <rPh sb="1" eb="3">
      <t>カゼイ</t>
    </rPh>
    <rPh sb="3" eb="5">
      <t>キンガク</t>
    </rPh>
    <phoneticPr fontId="1"/>
  </si>
  <si>
    <t>　◆県民税</t>
    <rPh sb="2" eb="4">
      <t>ケンミン</t>
    </rPh>
    <rPh sb="4" eb="5">
      <t>ゼイ</t>
    </rPh>
    <phoneticPr fontId="1"/>
  </si>
  <si>
    <t>（A×B-C）×102.1％</t>
    <phoneticPr fontId="1"/>
  </si>
  <si>
    <t>　◆４・５月分住民税</t>
    <rPh sb="5" eb="6">
      <t>ガツ</t>
    </rPh>
    <rPh sb="6" eb="7">
      <t>ブン</t>
    </rPh>
    <rPh sb="7" eb="10">
      <t>ジュウミンゼイ</t>
    </rPh>
    <phoneticPr fontId="1"/>
  </si>
  <si>
    <t>←給与明細等で確認して，２か月分の金額を入力</t>
    <rPh sb="1" eb="3">
      <t>キュウヨ</t>
    </rPh>
    <rPh sb="3" eb="5">
      <t>メイサイ</t>
    </rPh>
    <rPh sb="5" eb="6">
      <t>トウ</t>
    </rPh>
    <rPh sb="7" eb="9">
      <t>カクニン</t>
    </rPh>
    <rPh sb="14" eb="15">
      <t>ゲツ</t>
    </rPh>
    <rPh sb="15" eb="16">
      <t>ブン</t>
    </rPh>
    <rPh sb="17" eb="19">
      <t>キンガク</t>
    </rPh>
    <rPh sb="20" eb="22">
      <t>ニュウリョク</t>
    </rPh>
    <phoneticPr fontId="1"/>
  </si>
  <si>
    <t>控除額計</t>
    <rPh sb="0" eb="3">
      <t>コウジョガク</t>
    </rPh>
    <rPh sb="3" eb="4">
      <t>ケイ</t>
    </rPh>
    <phoneticPr fontId="1"/>
  </si>
  <si>
    <t>税引き後支給額</t>
    <rPh sb="0" eb="2">
      <t>ゼイビ</t>
    </rPh>
    <rPh sb="3" eb="4">
      <t>ゴ</t>
    </rPh>
    <rPh sb="4" eb="7">
      <t>シキュウガク</t>
    </rPh>
    <phoneticPr fontId="1"/>
  </si>
  <si>
    <t>教職調整額　あり</t>
  </si>
  <si>
    <t>勤続年数から除かれる期間</t>
    <rPh sb="0" eb="2">
      <t>キンゾク</t>
    </rPh>
    <rPh sb="2" eb="4">
      <t>ネンスウ</t>
    </rPh>
    <rPh sb="6" eb="7">
      <t>ノゾ</t>
    </rPh>
    <rPh sb="10" eb="12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</si>
</sst>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/m/d"/>
    <numFmt numFmtId="177" formatCode="General&quot;年&quot;"/>
    <numFmt numFmtId="178" formatCode="General&quot;月&quot;"/>
    <numFmt numFmtId="181" formatCode="0.00000"/>
    <numFmt numFmtId="182" formatCode="0.000000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FF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9" tint="-0.24994659260841701"/>
      </left>
      <right/>
      <top style="thin">
        <color theme="3" tint="0.39994506668294322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3" tint="0.39994506668294322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rgb="FFFF0000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38" fontId="4" fillId="0" borderId="0" xfId="1" applyFont="1">
      <alignment vertical="center"/>
    </xf>
    <xf numFmtId="0" fontId="0" fillId="0" borderId="13" xfId="0" applyBorder="1">
      <alignment vertical="center"/>
    </xf>
    <xf numFmtId="38" fontId="4" fillId="0" borderId="13" xfId="1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4" xfId="0" applyBorder="1">
      <alignment vertical="center"/>
    </xf>
    <xf numFmtId="38" fontId="4" fillId="0" borderId="15" xfId="1" applyFont="1" applyBorder="1">
      <alignment vertical="center"/>
    </xf>
    <xf numFmtId="0" fontId="0" fillId="0" borderId="16" xfId="0" applyBorder="1">
      <alignment vertical="center"/>
    </xf>
    <xf numFmtId="176" fontId="0" fillId="0" borderId="16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38" fontId="4" fillId="0" borderId="16" xfId="1" applyFont="1" applyBorder="1">
      <alignment vertical="center"/>
    </xf>
    <xf numFmtId="177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40" fontId="4" fillId="0" borderId="18" xfId="1" applyNumberFormat="1" applyFont="1" applyFill="1" applyBorder="1">
      <alignment vertical="center"/>
    </xf>
    <xf numFmtId="0" fontId="0" fillId="0" borderId="0" xfId="0" quotePrefix="1">
      <alignment vertical="center"/>
    </xf>
    <xf numFmtId="0" fontId="0" fillId="0" borderId="19" xfId="0" applyBorder="1">
      <alignment vertical="center"/>
    </xf>
    <xf numFmtId="177" fontId="0" fillId="0" borderId="19" xfId="0" applyNumberFormat="1" applyBorder="1">
      <alignment vertical="center"/>
    </xf>
    <xf numFmtId="0" fontId="0" fillId="3" borderId="19" xfId="0" applyFill="1" applyBorder="1">
      <alignment vertical="center"/>
    </xf>
    <xf numFmtId="0" fontId="5" fillId="0" borderId="0" xfId="0" quotePrefix="1" applyFont="1">
      <alignment vertical="center"/>
    </xf>
    <xf numFmtId="0" fontId="6" fillId="4" borderId="0" xfId="0" applyFont="1" applyFill="1">
      <alignment vertical="center"/>
    </xf>
    <xf numFmtId="176" fontId="0" fillId="2" borderId="16" xfId="0" applyNumberFormat="1" applyFill="1" applyBorder="1" applyProtection="1">
      <alignment vertical="center"/>
      <protection locked="0"/>
    </xf>
    <xf numFmtId="177" fontId="0" fillId="2" borderId="16" xfId="0" applyNumberFormat="1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178" fontId="0" fillId="2" borderId="16" xfId="0" applyNumberFormat="1" applyFill="1" applyBorder="1" applyProtection="1">
      <alignment vertical="center"/>
      <protection locked="0"/>
    </xf>
    <xf numFmtId="38" fontId="4" fillId="2" borderId="16" xfId="1" applyFont="1" applyFill="1" applyBorder="1" applyProtection="1">
      <alignment vertical="center"/>
      <protection locked="0"/>
    </xf>
    <xf numFmtId="178" fontId="0" fillId="0" borderId="0" xfId="0" applyNumberFormat="1">
      <alignment vertical="center"/>
    </xf>
    <xf numFmtId="0" fontId="7" fillId="0" borderId="0" xfId="0" applyFont="1">
      <alignment vertical="center"/>
    </xf>
    <xf numFmtId="9" fontId="0" fillId="0" borderId="0" xfId="0" applyNumberFormat="1">
      <alignment vertical="center"/>
    </xf>
    <xf numFmtId="9" fontId="0" fillId="0" borderId="16" xfId="0" applyNumberFormat="1" applyFill="1" applyBorder="1" applyProtection="1">
      <alignment vertical="center"/>
    </xf>
    <xf numFmtId="0" fontId="0" fillId="5" borderId="0" xfId="0" applyFill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9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quotePrefix="1" applyBorder="1">
      <alignment vertical="center"/>
    </xf>
    <xf numFmtId="38" fontId="4" fillId="2" borderId="0" xfId="1" applyFont="1" applyFill="1">
      <alignment vertical="center"/>
    </xf>
    <xf numFmtId="0" fontId="0" fillId="0" borderId="11" xfId="0" applyBorder="1">
      <alignment vertical="center"/>
    </xf>
    <xf numFmtId="9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38" fontId="4" fillId="0" borderId="20" xfId="1" applyFont="1" applyBorder="1">
      <alignment vertical="center"/>
    </xf>
    <xf numFmtId="38" fontId="4" fillId="0" borderId="16" xfId="1" quotePrefix="1" applyFont="1" applyFill="1" applyBorder="1" applyProtection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38" fontId="8" fillId="3" borderId="21" xfId="1" applyFont="1" applyFill="1" applyBorder="1">
      <alignment vertical="center"/>
    </xf>
    <xf numFmtId="38" fontId="8" fillId="3" borderId="22" xfId="1" applyFon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2" borderId="16" xfId="0" applyFill="1" applyBorder="1">
      <alignment vertical="center"/>
    </xf>
    <xf numFmtId="38" fontId="8" fillId="3" borderId="19" xfId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177" fontId="0" fillId="0" borderId="26" xfId="0" applyNumberForma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22</xdr:row>
      <xdr:rowOff>57151</xdr:rowOff>
    </xdr:from>
    <xdr:to>
      <xdr:col>4</xdr:col>
      <xdr:colOff>695325</xdr:colOff>
      <xdr:row>25</xdr:row>
      <xdr:rowOff>19051</xdr:rowOff>
    </xdr:to>
    <xdr:sp macro="" textlink="">
      <xdr:nvSpPr>
        <xdr:cNvPr id="2" name="左矢印吹き出し 1"/>
        <xdr:cNvSpPr/>
      </xdr:nvSpPr>
      <xdr:spPr>
        <a:xfrm>
          <a:off x="2495550" y="3762376"/>
          <a:ext cx="1257300" cy="476250"/>
        </a:xfrm>
        <a:prstGeom prst="leftArrowCallout">
          <a:avLst>
            <a:gd name="adj1" fmla="val 25000"/>
            <a:gd name="adj2" fmla="val 25000"/>
            <a:gd name="adj3" fmla="val 25000"/>
            <a:gd name="adj4" fmla="val 824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給料明細書を見て入力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"/>
  <sheetViews>
    <sheetView showGridLines="0" tabSelected="1" workbookViewId="0">
      <selection activeCell="B6" sqref="B6"/>
    </sheetView>
  </sheetViews>
  <sheetFormatPr defaultRowHeight="13.5"/>
  <cols>
    <col min="1" max="1" width="10.375" customWidth="1"/>
    <col min="2" max="2" width="10.5" bestFit="1" customWidth="1"/>
    <col min="3" max="3" width="10.25" bestFit="1" customWidth="1"/>
    <col min="5" max="5" width="10.125" customWidth="1"/>
    <col min="7" max="7" width="15.625" customWidth="1"/>
    <col min="9" max="9" width="23.625" bestFit="1" customWidth="1"/>
  </cols>
  <sheetData>
    <row r="1" spans="1:9" ht="21.75" customHeight="1">
      <c r="A1" s="23" t="s">
        <v>46</v>
      </c>
      <c r="B1" s="23"/>
      <c r="C1" s="23"/>
      <c r="D1" s="23"/>
      <c r="E1" s="23"/>
      <c r="F1" s="23"/>
    </row>
    <row r="2" spans="1:9">
      <c r="A2" t="s">
        <v>0</v>
      </c>
    </row>
    <row r="3" spans="1:9">
      <c r="A3" t="s">
        <v>1</v>
      </c>
    </row>
    <row r="4" spans="1:9">
      <c r="A4" s="1" t="s">
        <v>37</v>
      </c>
      <c r="B4" s="1"/>
      <c r="C4" s="1"/>
      <c r="F4" s="33" t="s">
        <v>49</v>
      </c>
      <c r="G4" s="33"/>
      <c r="H4" s="33"/>
      <c r="I4" s="33"/>
    </row>
    <row r="5" spans="1:9">
      <c r="F5" s="33" t="s">
        <v>57</v>
      </c>
      <c r="G5" s="33"/>
      <c r="H5" s="33"/>
      <c r="I5" s="33"/>
    </row>
    <row r="6" spans="1:9">
      <c r="A6" s="10" t="s">
        <v>8</v>
      </c>
      <c r="B6" s="24">
        <v>44286</v>
      </c>
      <c r="F6" s="33" t="s">
        <v>52</v>
      </c>
      <c r="G6" s="33"/>
      <c r="H6" s="33"/>
      <c r="I6" s="33"/>
    </row>
    <row r="7" spans="1:9">
      <c r="A7" s="10" t="s">
        <v>2</v>
      </c>
      <c r="B7" s="25">
        <v>36</v>
      </c>
      <c r="F7" s="33" t="s">
        <v>53</v>
      </c>
      <c r="G7" s="33"/>
      <c r="H7" s="33"/>
      <c r="I7" s="33"/>
    </row>
    <row r="8" spans="1:9">
      <c r="A8" s="10" t="s">
        <v>3</v>
      </c>
      <c r="B8" s="26" t="s">
        <v>60</v>
      </c>
      <c r="F8" s="33" t="s">
        <v>54</v>
      </c>
      <c r="G8" s="33"/>
      <c r="H8" s="33"/>
      <c r="I8" s="33"/>
    </row>
    <row r="9" spans="1:9">
      <c r="A9" s="65" t="s">
        <v>40</v>
      </c>
      <c r="F9" s="33" t="s">
        <v>55</v>
      </c>
      <c r="G9" s="33"/>
      <c r="H9" s="33"/>
      <c r="I9" s="33"/>
    </row>
    <row r="10" spans="1:9">
      <c r="A10" s="66"/>
      <c r="B10" s="25">
        <v>0</v>
      </c>
      <c r="F10" s="33" t="s">
        <v>56</v>
      </c>
      <c r="G10" s="33"/>
      <c r="H10" s="33"/>
      <c r="I10" s="33"/>
    </row>
    <row r="11" spans="1:9">
      <c r="A11" s="67" t="s">
        <v>78</v>
      </c>
      <c r="B11" s="68"/>
      <c r="C11" s="15"/>
      <c r="F11" s="33"/>
      <c r="G11" s="33"/>
      <c r="H11" s="33"/>
      <c r="I11" s="33"/>
    </row>
    <row r="12" spans="1:9">
      <c r="A12" s="10" t="s">
        <v>4</v>
      </c>
      <c r="B12" s="27">
        <v>6</v>
      </c>
      <c r="C12" t="s">
        <v>6</v>
      </c>
      <c r="E12" s="29">
        <f>IF(AND(B12="",B12=0)=TRUE,0,ROUNDUP(B12/3,0))</f>
        <v>2</v>
      </c>
    </row>
    <row r="13" spans="1:9">
      <c r="A13" s="12" t="s">
        <v>5</v>
      </c>
      <c r="B13" s="27">
        <v>12</v>
      </c>
      <c r="C13" t="s">
        <v>47</v>
      </c>
      <c r="E13" s="29">
        <f>IF(AND(B13="",B13=0)=TRUE,0,ROUNDUP(B13/2,0))</f>
        <v>6</v>
      </c>
    </row>
    <row r="14" spans="1:9">
      <c r="A14" s="12" t="s">
        <v>5</v>
      </c>
      <c r="B14" s="27">
        <v>0</v>
      </c>
      <c r="C14" s="30" t="s">
        <v>48</v>
      </c>
      <c r="E14" s="29">
        <f>IF(AND(B14="",B14=0)=TRUE,0,B14)</f>
        <v>0</v>
      </c>
      <c r="F14" s="14">
        <f>IF(SUM(E12:E14)=0,0,ROUND(SUM(E12:E14)/12,1))</f>
        <v>0.7</v>
      </c>
    </row>
    <row r="15" spans="1:9">
      <c r="A15" t="s">
        <v>7</v>
      </c>
    </row>
    <row r="16" spans="1:9">
      <c r="A16" s="60" t="s">
        <v>9</v>
      </c>
      <c r="B16" s="60"/>
      <c r="C16" s="10" t="s">
        <v>10</v>
      </c>
      <c r="D16" s="12" t="s">
        <v>11</v>
      </c>
      <c r="E16" s="12" t="s">
        <v>12</v>
      </c>
      <c r="G16" t="s">
        <v>13</v>
      </c>
    </row>
    <row r="17" spans="1:9">
      <c r="A17" s="11">
        <f>DATE(YEAR(B17)-1,4,1)</f>
        <v>43922</v>
      </c>
      <c r="B17" s="11">
        <f>B6</f>
        <v>44286</v>
      </c>
      <c r="C17" s="28">
        <v>27100</v>
      </c>
      <c r="D17" s="12">
        <v>12</v>
      </c>
      <c r="E17" s="13">
        <f>C17*D17</f>
        <v>325200</v>
      </c>
      <c r="G17" s="6" t="s">
        <v>10</v>
      </c>
      <c r="H17" s="6" t="s">
        <v>14</v>
      </c>
      <c r="I17" s="6" t="s">
        <v>15</v>
      </c>
    </row>
    <row r="18" spans="1:9">
      <c r="A18" s="11">
        <f>DATE(YEAR(B18)-1,4,1)</f>
        <v>43556</v>
      </c>
      <c r="B18" s="11">
        <f>A17-1</f>
        <v>43921</v>
      </c>
      <c r="C18" s="28">
        <v>27100</v>
      </c>
      <c r="D18" s="12">
        <v>12</v>
      </c>
      <c r="E18" s="13">
        <f>C18*D18</f>
        <v>325200</v>
      </c>
      <c r="G18" s="5">
        <v>70400</v>
      </c>
      <c r="H18" s="4" t="s">
        <v>16</v>
      </c>
      <c r="I18" s="4"/>
    </row>
    <row r="19" spans="1:9">
      <c r="A19" s="11">
        <f>DATE(YEAR(B19)-1,4,1)</f>
        <v>43191</v>
      </c>
      <c r="B19" s="11">
        <f>A18-1</f>
        <v>43555</v>
      </c>
      <c r="C19" s="28">
        <v>27100</v>
      </c>
      <c r="D19" s="12">
        <v>12</v>
      </c>
      <c r="E19" s="13">
        <f>C19*D19</f>
        <v>325200</v>
      </c>
      <c r="G19" s="5">
        <v>65000</v>
      </c>
      <c r="H19" s="4" t="s">
        <v>17</v>
      </c>
      <c r="I19" s="4"/>
    </row>
    <row r="20" spans="1:9">
      <c r="A20" s="11">
        <f>DATE(YEAR(B20)-1,4,1)</f>
        <v>42826</v>
      </c>
      <c r="B20" s="11">
        <f>A19-1</f>
        <v>43190</v>
      </c>
      <c r="C20" s="28">
        <v>27100</v>
      </c>
      <c r="D20" s="12">
        <v>12</v>
      </c>
      <c r="E20" s="13">
        <f>C20*D20</f>
        <v>325200</v>
      </c>
      <c r="G20" s="5">
        <v>59550</v>
      </c>
      <c r="H20" s="4" t="s">
        <v>18</v>
      </c>
      <c r="I20" s="4" t="s">
        <v>25</v>
      </c>
    </row>
    <row r="21" spans="1:9">
      <c r="A21" s="11">
        <f>DATE(YEAR(B21)-1,4,1)</f>
        <v>42461</v>
      </c>
      <c r="B21" s="11">
        <f>A20-1</f>
        <v>42825</v>
      </c>
      <c r="C21" s="28">
        <v>27100</v>
      </c>
      <c r="D21" s="12">
        <v>12</v>
      </c>
      <c r="E21" s="13">
        <f>C21*D21</f>
        <v>325200</v>
      </c>
      <c r="G21" s="5">
        <v>54150</v>
      </c>
      <c r="H21" s="4" t="s">
        <v>19</v>
      </c>
      <c r="I21" s="4" t="s">
        <v>26</v>
      </c>
    </row>
    <row r="22" spans="1:9">
      <c r="C22" s="3"/>
      <c r="D22" s="8" t="s">
        <v>30</v>
      </c>
      <c r="E22" s="9">
        <f>SUM(E17:E21)</f>
        <v>1626000</v>
      </c>
      <c r="G22" s="5">
        <v>43350</v>
      </c>
      <c r="H22" s="4" t="s">
        <v>20</v>
      </c>
      <c r="I22" s="4" t="s">
        <v>22</v>
      </c>
    </row>
    <row r="23" spans="1:9">
      <c r="G23" s="5">
        <v>32500</v>
      </c>
      <c r="H23" s="4" t="s">
        <v>21</v>
      </c>
      <c r="I23" s="4" t="s">
        <v>27</v>
      </c>
    </row>
    <row r="24" spans="1:9">
      <c r="A24" s="61" t="s">
        <v>35</v>
      </c>
      <c r="B24" s="61"/>
      <c r="C24" s="28">
        <v>403400</v>
      </c>
      <c r="G24" s="5">
        <v>27100</v>
      </c>
      <c r="H24" s="4" t="s">
        <v>22</v>
      </c>
      <c r="I24" s="4" t="s">
        <v>28</v>
      </c>
    </row>
    <row r="25" spans="1:9">
      <c r="A25" s="62" t="s">
        <v>77</v>
      </c>
      <c r="B25" s="62"/>
      <c r="C25" s="55">
        <f>IF(A25="教職調整額　あり",C24*4%,0)</f>
        <v>16136</v>
      </c>
      <c r="G25" s="5">
        <v>21700</v>
      </c>
      <c r="H25" s="4" t="s">
        <v>23</v>
      </c>
      <c r="I25" s="4" t="s">
        <v>29</v>
      </c>
    </row>
    <row r="26" spans="1:9">
      <c r="A26" s="61" t="s">
        <v>36</v>
      </c>
      <c r="B26" s="61"/>
      <c r="C26" s="28">
        <v>0</v>
      </c>
      <c r="G26" s="5">
        <v>0</v>
      </c>
      <c r="H26" s="4" t="s">
        <v>24</v>
      </c>
      <c r="I26" s="4" t="s">
        <v>24</v>
      </c>
    </row>
    <row r="27" spans="1:9">
      <c r="A27" s="61" t="s">
        <v>41</v>
      </c>
      <c r="B27" s="61"/>
      <c r="C27" s="32">
        <f>IFERROR(B10*VLOOKUP(B10,勧奨加算,2),0)</f>
        <v>0</v>
      </c>
    </row>
    <row r="28" spans="1:9">
      <c r="A28" s="15"/>
      <c r="B28" s="16" t="s">
        <v>42</v>
      </c>
      <c r="C28" s="17">
        <f>SUM(C24:C26)*(1+C27)</f>
        <v>419536</v>
      </c>
    </row>
    <row r="30" spans="1:9">
      <c r="A30" t="s">
        <v>38</v>
      </c>
      <c r="B30" s="18" t="s">
        <v>44</v>
      </c>
    </row>
    <row r="31" spans="1:9">
      <c r="A31" s="19" t="s">
        <v>33</v>
      </c>
      <c r="B31" s="20">
        <f>INT(B7-F14)</f>
        <v>35</v>
      </c>
    </row>
    <row r="32" spans="1:9">
      <c r="A32" s="19" t="s">
        <v>39</v>
      </c>
      <c r="B32" s="19">
        <f ca="1">INDEX(INDIRECT(B8),B31,1)</f>
        <v>47.709000000000003</v>
      </c>
    </row>
    <row r="33" spans="1:16" ht="24">
      <c r="A33" s="21" t="s">
        <v>43</v>
      </c>
      <c r="B33" s="63">
        <f ca="1">IF(B32=0,0,INT(C28*B32)+E22)</f>
        <v>21641643</v>
      </c>
      <c r="C33" s="63"/>
    </row>
    <row r="34" spans="1:16">
      <c r="B34" s="22" t="s">
        <v>45</v>
      </c>
    </row>
    <row r="35" spans="1:16">
      <c r="K35" t="s">
        <v>61</v>
      </c>
      <c r="M35" s="36">
        <f>ROUNDUP(B7+C7/12-B14/12,0)</f>
        <v>36</v>
      </c>
    </row>
    <row r="36" spans="1:16">
      <c r="A36" t="s">
        <v>62</v>
      </c>
    </row>
    <row r="37" spans="1:16">
      <c r="A37" t="s">
        <v>63</v>
      </c>
      <c r="C37" s="3">
        <f ca="1">INT((G38*VLOOKUP(G38,L38:N40,2,TRUE)-VLOOKUP(G38,L38:N40,3,TRUE))*102.1%)</f>
        <v>62281</v>
      </c>
      <c r="F37" s="37" t="s">
        <v>64</v>
      </c>
      <c r="G37" s="3">
        <f>IF(M35&lt;=20,400000*B31,8000000+700000*(M35-20))</f>
        <v>19200000</v>
      </c>
      <c r="K37" s="38" t="s">
        <v>65</v>
      </c>
      <c r="L37" s="39"/>
      <c r="M37" s="40" t="s">
        <v>66</v>
      </c>
      <c r="N37" s="40" t="s">
        <v>67</v>
      </c>
      <c r="O37" s="41" t="s">
        <v>68</v>
      </c>
      <c r="P37" s="38"/>
    </row>
    <row r="38" spans="1:16">
      <c r="A38" t="s">
        <v>69</v>
      </c>
      <c r="C38" s="3">
        <f ca="1">ROUNDDOWN(G38*6%,-2)</f>
        <v>73200</v>
      </c>
      <c r="F38" s="37" t="s">
        <v>70</v>
      </c>
      <c r="G38" s="3">
        <f ca="1">IF(B33&lt;G37,0,ROUNDDOWN((B33-G37)/2,-3))</f>
        <v>1220000</v>
      </c>
      <c r="K38" s="42"/>
      <c r="L38" s="43">
        <v>0</v>
      </c>
      <c r="M38" s="44">
        <v>0.05</v>
      </c>
      <c r="N38" s="36">
        <v>0</v>
      </c>
      <c r="O38" s="45"/>
      <c r="P38" s="46"/>
    </row>
    <row r="39" spans="1:16">
      <c r="A39" t="s">
        <v>71</v>
      </c>
      <c r="C39" s="3">
        <f ca="1">ROUNDDOWN(G38*4%,-2)</f>
        <v>48800</v>
      </c>
      <c r="K39" s="42"/>
      <c r="L39" s="43">
        <v>1950000</v>
      </c>
      <c r="M39" s="44">
        <v>0.1</v>
      </c>
      <c r="N39" s="36">
        <v>97500</v>
      </c>
      <c r="O39" s="47" t="s">
        <v>72</v>
      </c>
    </row>
    <row r="40" spans="1:16">
      <c r="A40" t="s">
        <v>73</v>
      </c>
      <c r="C40" s="48"/>
      <c r="D40" t="s">
        <v>74</v>
      </c>
      <c r="K40" s="46"/>
      <c r="L40" s="49">
        <v>3300000</v>
      </c>
      <c r="M40" s="50">
        <v>0.2</v>
      </c>
      <c r="N40" s="51">
        <v>427500</v>
      </c>
      <c r="O40" s="52"/>
    </row>
    <row r="41" spans="1:16">
      <c r="A41" s="53"/>
      <c r="B41" s="53" t="s">
        <v>75</v>
      </c>
      <c r="C41" s="54">
        <f ca="1">SUM(C37:C40)</f>
        <v>184281</v>
      </c>
    </row>
    <row r="43" spans="1:16" ht="24">
      <c r="A43" s="56" t="s">
        <v>76</v>
      </c>
      <c r="B43" s="57"/>
      <c r="C43" s="58">
        <f ca="1">B33-C41</f>
        <v>21457362</v>
      </c>
      <c r="D43" s="59"/>
    </row>
  </sheetData>
  <mergeCells count="8">
    <mergeCell ref="A43:B43"/>
    <mergeCell ref="C43:D43"/>
    <mergeCell ref="A16:B16"/>
    <mergeCell ref="A24:B24"/>
    <mergeCell ref="A25:B25"/>
    <mergeCell ref="A26:B26"/>
    <mergeCell ref="A27:B27"/>
    <mergeCell ref="B33:C33"/>
  </mergeCells>
  <phoneticPr fontId="1"/>
  <dataValidations count="6">
    <dataValidation type="list" allowBlank="1" showInputMessage="1" showErrorMessage="1" errorTitle="無効なデータ" error="金額はリストから選択してください。" sqref="C17:C21">
      <formula1>調整月額</formula1>
    </dataValidation>
    <dataValidation type="whole" imeMode="off" allowBlank="1" showInputMessage="1" showErrorMessage="1" errorTitle="エラー" error="年数で入力してください。_x000a_あり得ないデータです。" sqref="B7">
      <formula1>1</formula1>
      <formula2>45</formula2>
    </dataValidation>
    <dataValidation type="whole" imeMode="off" allowBlank="1" showInputMessage="1" showErrorMessage="1" errorTitle="エラー" error="月数で入力してください。" sqref="B12:B14">
      <formula1>0</formula1>
      <formula2>120</formula2>
    </dataValidation>
    <dataValidation type="whole" imeMode="off" allowBlank="1" showInputMessage="1" showErrorMessage="1" errorTitle="エラー" error="あり得ないデータ_x000a_定年までの年数（１～２０）を_x000a_入力してください。" sqref="B11">
      <formula1>1</formula1>
      <formula2>20</formula2>
    </dataValidation>
    <dataValidation type="list" showErrorMessage="1" sqref="A25:B25">
      <formula1>"教職調整額　あり,教職調整額なし"</formula1>
    </dataValidation>
    <dataValidation type="whole" imeMode="off" allowBlank="1" showInputMessage="1" showErrorMessage="1" errorTitle="エラー" error="あり得ないデータ_x000a_定年までの年数（１～２０）を_x000a_入力してください。" sqref="B10">
      <formula1>0</formula1>
      <formula2>20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早見表!$B$4:$E$4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G5" sqref="G5"/>
    </sheetView>
  </sheetViews>
  <sheetFormatPr defaultRowHeight="13.5"/>
  <cols>
    <col min="2" max="3" width="8.25" customWidth="1"/>
    <col min="4" max="4" width="10.875" customWidth="1"/>
    <col min="5" max="5" width="10.25" customWidth="1"/>
  </cols>
  <sheetData>
    <row r="1" spans="1:8">
      <c r="A1" t="s">
        <v>31</v>
      </c>
      <c r="G1" t="s">
        <v>50</v>
      </c>
    </row>
    <row r="3" spans="1:8">
      <c r="A3" t="s">
        <v>33</v>
      </c>
      <c r="B3" s="64" t="s">
        <v>3</v>
      </c>
      <c r="C3" s="64"/>
      <c r="D3" s="64"/>
      <c r="E3" s="64"/>
    </row>
    <row r="4" spans="1:8" ht="27">
      <c r="A4" s="2" t="s">
        <v>32</v>
      </c>
      <c r="B4" s="7" t="s">
        <v>34</v>
      </c>
      <c r="C4" s="7" t="s">
        <v>58</v>
      </c>
      <c r="D4" s="7" t="s">
        <v>59</v>
      </c>
      <c r="E4" s="7" t="s">
        <v>60</v>
      </c>
      <c r="G4" s="7" t="s">
        <v>51</v>
      </c>
    </row>
    <row r="5" spans="1:8">
      <c r="A5">
        <v>1</v>
      </c>
      <c r="B5">
        <v>0.50219999999999998</v>
      </c>
      <c r="C5">
        <v>0.83699999999999997</v>
      </c>
      <c r="D5">
        <v>0</v>
      </c>
      <c r="E5">
        <v>1.2555000000000001</v>
      </c>
      <c r="G5">
        <v>1</v>
      </c>
      <c r="H5" s="31">
        <v>0.02</v>
      </c>
    </row>
    <row r="6" spans="1:8">
      <c r="A6">
        <v>2</v>
      </c>
      <c r="B6">
        <v>1.0044</v>
      </c>
      <c r="C6">
        <v>1.6739999999999999</v>
      </c>
      <c r="D6">
        <v>0</v>
      </c>
      <c r="E6">
        <v>2.5110000000000001</v>
      </c>
      <c r="G6">
        <v>2</v>
      </c>
      <c r="H6" s="31">
        <v>0.04</v>
      </c>
    </row>
    <row r="7" spans="1:8">
      <c r="A7">
        <v>3</v>
      </c>
      <c r="B7">
        <v>1.5065999999999999</v>
      </c>
      <c r="C7">
        <v>2.5110000000000001</v>
      </c>
      <c r="D7">
        <v>0</v>
      </c>
      <c r="E7">
        <v>3.7665000000000002</v>
      </c>
      <c r="G7">
        <v>3</v>
      </c>
      <c r="H7" s="31">
        <v>0.06</v>
      </c>
    </row>
    <row r="8" spans="1:8">
      <c r="A8">
        <v>4</v>
      </c>
      <c r="B8">
        <v>2.0087999999999999</v>
      </c>
      <c r="C8">
        <v>3.3479999999999999</v>
      </c>
      <c r="D8">
        <v>0</v>
      </c>
      <c r="E8">
        <v>5.0220000000000002</v>
      </c>
      <c r="G8">
        <v>4</v>
      </c>
      <c r="H8" s="31">
        <v>0.08</v>
      </c>
    </row>
    <row r="9" spans="1:8">
      <c r="A9">
        <v>5</v>
      </c>
      <c r="B9">
        <v>2.5110000000000001</v>
      </c>
      <c r="C9">
        <v>4.1849999999999996</v>
      </c>
      <c r="D9">
        <v>0</v>
      </c>
      <c r="E9">
        <v>6.2774999999999999</v>
      </c>
      <c r="G9">
        <v>5</v>
      </c>
      <c r="H9" s="31">
        <v>0.1</v>
      </c>
    </row>
    <row r="10" spans="1:8">
      <c r="A10">
        <v>6</v>
      </c>
      <c r="B10">
        <v>3.0131999999999999</v>
      </c>
      <c r="C10">
        <v>5.0220000000000002</v>
      </c>
      <c r="D10">
        <v>0</v>
      </c>
      <c r="E10">
        <v>7.5330000000000004</v>
      </c>
      <c r="G10">
        <v>6</v>
      </c>
      <c r="H10" s="31">
        <v>0.12</v>
      </c>
    </row>
    <row r="11" spans="1:8">
      <c r="A11">
        <v>7</v>
      </c>
      <c r="B11">
        <v>3.5154000000000001</v>
      </c>
      <c r="C11">
        <v>5.859</v>
      </c>
      <c r="D11">
        <v>0</v>
      </c>
      <c r="E11">
        <v>8.7885000000000009</v>
      </c>
      <c r="G11">
        <v>7</v>
      </c>
      <c r="H11" s="31">
        <v>0.14000000000000001</v>
      </c>
    </row>
    <row r="12" spans="1:8">
      <c r="A12">
        <v>8</v>
      </c>
      <c r="B12">
        <v>4.0175999999999998</v>
      </c>
      <c r="C12">
        <v>6.6959999999999997</v>
      </c>
      <c r="D12">
        <v>0</v>
      </c>
      <c r="E12">
        <v>10.044</v>
      </c>
      <c r="G12">
        <v>8</v>
      </c>
      <c r="H12" s="31">
        <v>0.16</v>
      </c>
    </row>
    <row r="13" spans="1:8">
      <c r="A13">
        <v>9</v>
      </c>
      <c r="B13">
        <v>4.5198</v>
      </c>
      <c r="C13">
        <v>7.5330000000000004</v>
      </c>
      <c r="D13">
        <v>0</v>
      </c>
      <c r="E13">
        <v>11.2995</v>
      </c>
      <c r="G13">
        <v>9</v>
      </c>
      <c r="H13" s="31">
        <v>0.18</v>
      </c>
    </row>
    <row r="14" spans="1:8">
      <c r="A14">
        <v>10</v>
      </c>
      <c r="B14">
        <v>5.0220000000000002</v>
      </c>
      <c r="C14">
        <v>8.3699999999999992</v>
      </c>
      <c r="D14">
        <v>0</v>
      </c>
      <c r="E14">
        <v>12.555</v>
      </c>
      <c r="G14">
        <v>10</v>
      </c>
      <c r="H14" s="31">
        <v>0.2</v>
      </c>
    </row>
    <row r="15" spans="1:8">
      <c r="A15">
        <v>11</v>
      </c>
      <c r="B15">
        <v>7.4325599999999996</v>
      </c>
      <c r="C15">
        <v>9.2906999999999993</v>
      </c>
      <c r="D15" s="35">
        <v>11.613375</v>
      </c>
      <c r="E15">
        <v>13.93605</v>
      </c>
      <c r="H15" s="31"/>
    </row>
    <row r="16" spans="1:8">
      <c r="A16">
        <v>12</v>
      </c>
      <c r="B16">
        <v>8.1691199999999995</v>
      </c>
      <c r="C16">
        <v>10.211399999999999</v>
      </c>
      <c r="D16" s="34">
        <v>12.764250000000001</v>
      </c>
      <c r="E16">
        <v>15.3171</v>
      </c>
      <c r="H16" s="31"/>
    </row>
    <row r="17" spans="1:8">
      <c r="A17">
        <v>13</v>
      </c>
      <c r="B17">
        <v>8.9056800000000003</v>
      </c>
      <c r="C17">
        <v>11.132099999999999</v>
      </c>
      <c r="D17">
        <v>13.915125</v>
      </c>
      <c r="E17">
        <v>16.698149999999998</v>
      </c>
      <c r="H17" s="31"/>
    </row>
    <row r="18" spans="1:8">
      <c r="A18">
        <v>14</v>
      </c>
      <c r="B18">
        <v>9.6422399999999993</v>
      </c>
      <c r="C18">
        <v>12.0528</v>
      </c>
      <c r="D18">
        <v>15.066000000000001</v>
      </c>
      <c r="E18">
        <v>18.0792</v>
      </c>
      <c r="H18" s="31"/>
    </row>
    <row r="19" spans="1:8">
      <c r="A19">
        <v>15</v>
      </c>
      <c r="B19">
        <v>10.3788</v>
      </c>
      <c r="C19">
        <v>12.9735</v>
      </c>
      <c r="D19">
        <v>16.216875000000002</v>
      </c>
      <c r="E19">
        <v>19.460249999999998</v>
      </c>
      <c r="H19" s="31"/>
    </row>
    <row r="20" spans="1:8">
      <c r="A20">
        <v>16</v>
      </c>
      <c r="B20">
        <v>12.88143</v>
      </c>
      <c r="C20">
        <v>14.3127</v>
      </c>
      <c r="D20">
        <v>17.890875000000001</v>
      </c>
      <c r="E20">
        <v>20.8413</v>
      </c>
      <c r="H20" s="31"/>
    </row>
    <row r="21" spans="1:8">
      <c r="A21">
        <v>17</v>
      </c>
      <c r="B21">
        <v>14.08671</v>
      </c>
      <c r="C21">
        <v>15.651899999999999</v>
      </c>
      <c r="D21">
        <v>19.564875000000001</v>
      </c>
      <c r="E21">
        <v>22.222349999999999</v>
      </c>
      <c r="H21" s="31"/>
    </row>
    <row r="22" spans="1:8">
      <c r="A22">
        <v>18</v>
      </c>
      <c r="B22" s="34">
        <v>15.29199</v>
      </c>
      <c r="C22">
        <v>16.991099999999999</v>
      </c>
      <c r="D22">
        <v>21.238875</v>
      </c>
      <c r="E22">
        <v>23.603400000000001</v>
      </c>
      <c r="H22" s="31"/>
    </row>
    <row r="23" spans="1:8">
      <c r="A23">
        <v>19</v>
      </c>
      <c r="B23" s="34">
        <v>16.49727</v>
      </c>
      <c r="C23">
        <v>18.330300000000001</v>
      </c>
      <c r="D23">
        <v>22.912875</v>
      </c>
      <c r="E23">
        <v>24.984449999999999</v>
      </c>
      <c r="H23" s="31"/>
    </row>
    <row r="24" spans="1:8">
      <c r="A24">
        <v>20</v>
      </c>
      <c r="B24">
        <v>19.669499999999999</v>
      </c>
      <c r="C24">
        <v>19.669499999999999</v>
      </c>
      <c r="D24">
        <v>24.586874999999999</v>
      </c>
      <c r="E24">
        <v>26.365500000000001</v>
      </c>
      <c r="H24" s="31"/>
    </row>
    <row r="25" spans="1:8">
      <c r="A25">
        <v>21</v>
      </c>
      <c r="B25">
        <v>21.343499999999999</v>
      </c>
      <c r="C25">
        <v>21.343499999999999</v>
      </c>
      <c r="D25">
        <v>26.260874999999999</v>
      </c>
      <c r="E25">
        <v>27.746549999999999</v>
      </c>
    </row>
    <row r="26" spans="1:8">
      <c r="A26">
        <v>22</v>
      </c>
      <c r="B26">
        <v>23.017499999999998</v>
      </c>
      <c r="C26">
        <v>23.017499999999998</v>
      </c>
      <c r="D26">
        <v>27.934875000000002</v>
      </c>
      <c r="E26">
        <v>29.127600000000001</v>
      </c>
    </row>
    <row r="27" spans="1:8">
      <c r="A27">
        <v>23</v>
      </c>
      <c r="B27">
        <v>24.691500000000001</v>
      </c>
      <c r="C27">
        <v>24.691500000000001</v>
      </c>
      <c r="D27">
        <v>29.608875000000001</v>
      </c>
      <c r="E27">
        <v>30.508649999999999</v>
      </c>
    </row>
    <row r="28" spans="1:8">
      <c r="A28">
        <v>24</v>
      </c>
      <c r="B28">
        <v>26.365500000000001</v>
      </c>
      <c r="C28">
        <v>26.365500000000001</v>
      </c>
      <c r="D28">
        <v>31.282875000000001</v>
      </c>
      <c r="E28">
        <v>31.889700000000001</v>
      </c>
    </row>
    <row r="29" spans="1:8">
      <c r="A29">
        <v>25</v>
      </c>
      <c r="B29">
        <v>28.0395</v>
      </c>
      <c r="C29">
        <v>28.0395</v>
      </c>
      <c r="D29">
        <v>33.27075</v>
      </c>
      <c r="E29">
        <f>D29</f>
        <v>33.27075</v>
      </c>
    </row>
    <row r="30" spans="1:8">
      <c r="A30">
        <v>26</v>
      </c>
      <c r="B30">
        <v>29.378699999999998</v>
      </c>
      <c r="C30">
        <v>29.378699999999998</v>
      </c>
      <c r="D30">
        <v>34.777349999999998</v>
      </c>
      <c r="E30">
        <f t="shared" ref="E30:E49" si="0">D30</f>
        <v>34.777349999999998</v>
      </c>
    </row>
    <row r="31" spans="1:8">
      <c r="A31">
        <v>27</v>
      </c>
      <c r="B31">
        <v>30.7179</v>
      </c>
      <c r="C31">
        <v>30.7179</v>
      </c>
      <c r="D31">
        <v>36.283949999999997</v>
      </c>
      <c r="E31">
        <f t="shared" si="0"/>
        <v>36.283949999999997</v>
      </c>
    </row>
    <row r="32" spans="1:8">
      <c r="A32">
        <v>28</v>
      </c>
      <c r="B32">
        <v>32.057099999999998</v>
      </c>
      <c r="C32">
        <v>32.057099999999998</v>
      </c>
      <c r="D32">
        <v>37.790550000000003</v>
      </c>
      <c r="E32">
        <f t="shared" si="0"/>
        <v>37.790550000000003</v>
      </c>
    </row>
    <row r="33" spans="1:5">
      <c r="A33">
        <v>29</v>
      </c>
      <c r="B33">
        <v>33.396299999999997</v>
      </c>
      <c r="C33">
        <v>33.396299999999997</v>
      </c>
      <c r="D33">
        <v>39.297150000000002</v>
      </c>
      <c r="E33">
        <f t="shared" si="0"/>
        <v>39.297150000000002</v>
      </c>
    </row>
    <row r="34" spans="1:5">
      <c r="A34">
        <v>30</v>
      </c>
      <c r="B34">
        <v>34.735500000000002</v>
      </c>
      <c r="C34">
        <v>34.735500000000002</v>
      </c>
      <c r="D34">
        <v>40.803750000000001</v>
      </c>
      <c r="E34">
        <f t="shared" si="0"/>
        <v>40.803750000000001</v>
      </c>
    </row>
    <row r="35" spans="1:5">
      <c r="A35">
        <v>31</v>
      </c>
      <c r="B35">
        <v>35.739899999999999</v>
      </c>
      <c r="C35">
        <v>35.739899999999999</v>
      </c>
      <c r="D35">
        <v>42.31035</v>
      </c>
      <c r="E35">
        <f t="shared" si="0"/>
        <v>42.31035</v>
      </c>
    </row>
    <row r="36" spans="1:5">
      <c r="A36">
        <v>32</v>
      </c>
      <c r="B36">
        <v>36.744300000000003</v>
      </c>
      <c r="C36">
        <v>36.744300000000003</v>
      </c>
      <c r="D36">
        <v>43.816949999999999</v>
      </c>
      <c r="E36">
        <f t="shared" si="0"/>
        <v>43.816949999999999</v>
      </c>
    </row>
    <row r="37" spans="1:5">
      <c r="A37">
        <v>33</v>
      </c>
      <c r="B37">
        <v>37.748699999999999</v>
      </c>
      <c r="C37">
        <v>37.748699999999999</v>
      </c>
      <c r="D37">
        <v>45.323549999999997</v>
      </c>
      <c r="E37">
        <f t="shared" si="0"/>
        <v>45.323549999999997</v>
      </c>
    </row>
    <row r="38" spans="1:5">
      <c r="A38">
        <v>34</v>
      </c>
      <c r="B38">
        <v>38.753100000000003</v>
      </c>
      <c r="C38">
        <v>38.753100000000003</v>
      </c>
      <c r="D38">
        <v>46.830150000000003</v>
      </c>
      <c r="E38">
        <f t="shared" si="0"/>
        <v>46.830150000000003</v>
      </c>
    </row>
    <row r="39" spans="1:5">
      <c r="A39">
        <v>35</v>
      </c>
      <c r="B39">
        <v>39.7575</v>
      </c>
      <c r="C39">
        <v>39.7575</v>
      </c>
      <c r="D39" s="1">
        <v>47.709000000000003</v>
      </c>
      <c r="E39">
        <f t="shared" si="0"/>
        <v>47.709000000000003</v>
      </c>
    </row>
    <row r="40" spans="1:5">
      <c r="A40">
        <v>36</v>
      </c>
      <c r="B40">
        <v>40.761899999999997</v>
      </c>
      <c r="C40">
        <v>40.761899999999997</v>
      </c>
      <c r="D40">
        <v>47.709000000000003</v>
      </c>
      <c r="E40">
        <f t="shared" si="0"/>
        <v>47.709000000000003</v>
      </c>
    </row>
    <row r="41" spans="1:5">
      <c r="A41">
        <v>37</v>
      </c>
      <c r="B41">
        <v>41.766300000000001</v>
      </c>
      <c r="C41">
        <v>41.766300000000001</v>
      </c>
      <c r="D41">
        <v>47.709000000000003</v>
      </c>
      <c r="E41">
        <f t="shared" si="0"/>
        <v>47.709000000000003</v>
      </c>
    </row>
    <row r="42" spans="1:5">
      <c r="A42">
        <v>38</v>
      </c>
      <c r="B42">
        <v>42.770699999999998</v>
      </c>
      <c r="C42">
        <v>42.770699999999998</v>
      </c>
      <c r="D42">
        <v>47.709000000000003</v>
      </c>
      <c r="E42">
        <f t="shared" si="0"/>
        <v>47.709000000000003</v>
      </c>
    </row>
    <row r="43" spans="1:5">
      <c r="A43">
        <v>39</v>
      </c>
      <c r="B43">
        <v>43.775100000000002</v>
      </c>
      <c r="C43">
        <v>43.775100000000002</v>
      </c>
      <c r="D43">
        <v>47.709000000000003</v>
      </c>
      <c r="E43">
        <f t="shared" si="0"/>
        <v>47.709000000000003</v>
      </c>
    </row>
    <row r="44" spans="1:5">
      <c r="A44">
        <v>40</v>
      </c>
      <c r="B44">
        <v>44.779499999999999</v>
      </c>
      <c r="C44">
        <v>44.779499999999999</v>
      </c>
      <c r="D44">
        <v>47.709000000000003</v>
      </c>
      <c r="E44">
        <f t="shared" si="0"/>
        <v>47.709000000000003</v>
      </c>
    </row>
    <row r="45" spans="1:5">
      <c r="A45">
        <v>41</v>
      </c>
      <c r="B45">
        <v>45.783900000000003</v>
      </c>
      <c r="C45">
        <v>45.783900000000003</v>
      </c>
      <c r="D45">
        <v>47.709000000000003</v>
      </c>
      <c r="E45">
        <f t="shared" si="0"/>
        <v>47.709000000000003</v>
      </c>
    </row>
    <row r="46" spans="1:5">
      <c r="A46">
        <v>42</v>
      </c>
      <c r="B46">
        <v>46.7883</v>
      </c>
      <c r="C46">
        <v>46.7883</v>
      </c>
      <c r="D46">
        <v>47.709000000000003</v>
      </c>
      <c r="E46">
        <f t="shared" si="0"/>
        <v>47.709000000000003</v>
      </c>
    </row>
    <row r="47" spans="1:5">
      <c r="A47">
        <v>43</v>
      </c>
      <c r="B47">
        <v>47.709000000000003</v>
      </c>
      <c r="C47">
        <v>47.709000000000003</v>
      </c>
      <c r="D47">
        <v>47.709000000000003</v>
      </c>
      <c r="E47">
        <f t="shared" si="0"/>
        <v>47.709000000000003</v>
      </c>
    </row>
    <row r="48" spans="1:5">
      <c r="A48">
        <v>44</v>
      </c>
      <c r="B48">
        <v>47.709000000000003</v>
      </c>
      <c r="C48">
        <v>47.709000000000003</v>
      </c>
      <c r="D48">
        <v>47.709000000000003</v>
      </c>
      <c r="E48">
        <f t="shared" si="0"/>
        <v>47.709000000000003</v>
      </c>
    </row>
    <row r="49" spans="1:5">
      <c r="A49">
        <v>45</v>
      </c>
      <c r="B49">
        <v>47.709000000000003</v>
      </c>
      <c r="C49">
        <v>47.709000000000003</v>
      </c>
      <c r="D49">
        <v>47.709000000000003</v>
      </c>
      <c r="E49">
        <f t="shared" si="0"/>
        <v>47.709000000000003</v>
      </c>
    </row>
  </sheetData>
  <mergeCells count="1">
    <mergeCell ref="B3:E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試算表</vt:lpstr>
      <vt:lpstr>早見表</vt:lpstr>
      <vt:lpstr>勧奨加算</vt:lpstr>
      <vt:lpstr>公務外</vt:lpstr>
      <vt:lpstr>自己都合</vt:lpstr>
      <vt:lpstr>調整月額</vt:lpstr>
      <vt:lpstr>定年・勧奨25以上</vt:lpstr>
      <vt:lpstr>定年・勧奨25未満</vt:lpstr>
    </vt:vector>
  </TitlesOfParts>
  <Company>むつ市教育委員会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Jimusitsu</dc:creator>
  <cp:lastModifiedBy>教職員</cp:lastModifiedBy>
  <dcterms:created xsi:type="dcterms:W3CDTF">2010-11-08T02:21:05Z</dcterms:created>
  <dcterms:modified xsi:type="dcterms:W3CDTF">2022-09-29T23:47:51Z</dcterms:modified>
</cp:coreProperties>
</file>